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smithjr\Documents\Forms\"/>
    </mc:Choice>
  </mc:AlternateContent>
  <xr:revisionPtr revIDLastSave="0" documentId="13_ncr:1_{B1839361-6603-4883-B755-66AAAB23D305}" xr6:coauthVersionLast="47" xr6:coauthVersionMax="47" xr10:uidLastSave="{00000000-0000-0000-0000-000000000000}"/>
  <workbookProtection workbookAlgorithmName="SHA-512" workbookHashValue="F1oDDCh2yS5Yp7kEtdlGcM7zZGvKdbTjqv6Nh39jTyZKH3DdtJ2zTZeLGadaxppLk2B7gBhlgDhoo0oYx/bEoQ==" workbookSaltValue="EZ1wFmPTQ9g2AWzNumH3Bg==" workbookSpinCount="100000" lockStructure="1"/>
  <bookViews>
    <workbookView xWindow="16354" yWindow="-5331" windowWidth="33120" windowHeight="18120" xr2:uid="{00000000-000D-0000-FFFF-FFFF00000000}"/>
  </bookViews>
  <sheets>
    <sheet name="Contribution Calculator" sheetId="1" r:id="rId1"/>
    <sheet name="." sheetId="2" state="hidden" r:id="rId2"/>
  </sheets>
  <definedNames>
    <definedName name="_xlnm.Print_Area" localSheetId="0">'Contribution Calculator'!$A$1:$H$30</definedName>
    <definedName name="TitleRegion1.a21.d26.1">'Contribution Calculator'!$A$16</definedName>
    <definedName name="TitleRegion2.e21.h26.1">'Contribution Calculator'!$E$27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D25" i="1"/>
  <c r="H13" i="1"/>
  <c r="H12" i="1"/>
  <c r="D20" i="1" s="1"/>
  <c r="H14" i="1" l="1"/>
  <c r="B20" i="1" l="1"/>
  <c r="F20" i="1" s="1"/>
  <c r="H20" i="1" l="1"/>
  <c r="D28" i="1" l="1"/>
  <c r="H26" i="1" s="1"/>
  <c r="H28" i="1"/>
  <c r="D26" i="1" s="1"/>
</calcChain>
</file>

<file path=xl/sharedStrings.xml><?xml version="1.0" encoding="utf-8"?>
<sst xmlns="http://schemas.openxmlformats.org/spreadsheetml/2006/main" count="68" uniqueCount="52">
  <si>
    <t>Retirement/Separation Date</t>
  </si>
  <si>
    <t>Rate of Pay</t>
  </si>
  <si>
    <t>=</t>
  </si>
  <si>
    <t>Date</t>
  </si>
  <si>
    <t>403b</t>
  </si>
  <si>
    <t>Campus</t>
  </si>
  <si>
    <t>UIC</t>
  </si>
  <si>
    <t>UIS</t>
  </si>
  <si>
    <t>UIUC</t>
  </si>
  <si>
    <t>University</t>
  </si>
  <si>
    <t>Benefits Payout Deferral Worksheet</t>
  </si>
  <si>
    <t>Employee Information</t>
  </si>
  <si>
    <t>Estimated Payout</t>
  </si>
  <si>
    <t>Employee name</t>
  </si>
  <si>
    <t>UIN</t>
  </si>
  <si>
    <t>x</t>
  </si>
  <si>
    <t>Vacation balance (hours)</t>
  </si>
  <si>
    <t>Comp Sick balance (hours)</t>
  </si>
  <si>
    <t>Maximum Eligible Contribution</t>
  </si>
  <si>
    <t>(to be complete by University Payroll &amp; Benefits)</t>
  </si>
  <si>
    <t>Medicare 1.45%</t>
  </si>
  <si>
    <t>This worksheet estimates the maximum amount of benefit payout that can be deferred.</t>
  </si>
  <si>
    <t>Phone</t>
  </si>
  <si>
    <t>Medicare Override</t>
  </si>
  <si>
    <t>System Offices</t>
  </si>
  <si>
    <t>Unit Contact</t>
  </si>
  <si>
    <t>End of worksheet</t>
  </si>
  <si>
    <t>Complete the fields below, then email this form to your Unit HR/Business administrator.</t>
  </si>
  <si>
    <t>(to be completed by Unit HR/Business administrator)</t>
  </si>
  <si>
    <t>Enter the leave balances expected upon separation. Subtract any leave that will be used before separation.</t>
  </si>
  <si>
    <t>Total Vacation</t>
  </si>
  <si>
    <t>Total Sick</t>
  </si>
  <si>
    <t>Save worksheet, select your university to create a service request, and attach this worksheet to the ticket.</t>
  </si>
  <si>
    <t>Net Payout =</t>
  </si>
  <si>
    <t>Amount</t>
  </si>
  <si>
    <t>TBP 403b Contribution Election Amount</t>
  </si>
  <si>
    <t>Enter current annual limit (from Banner)</t>
  </si>
  <si>
    <t>Enter approved 457 annual limit</t>
  </si>
  <si>
    <t>YTD contributions at separation</t>
  </si>
  <si>
    <t>Annual limit balance</t>
  </si>
  <si>
    <t>Annual limit balance (calculated)</t>
  </si>
  <si>
    <t>Maximum eligible 457 contribution</t>
  </si>
  <si>
    <t>TBP 457 Contribution Election Amount</t>
  </si>
  <si>
    <t>Maximum eligible 403b contribution</t>
  </si>
  <si>
    <t>blank cell</t>
  </si>
  <si>
    <t>Entered by</t>
  </si>
  <si>
    <t>Hidden data for calculation purposes</t>
  </si>
  <si>
    <t>Verified by</t>
  </si>
  <si>
    <r>
      <t xml:space="preserve">Percent of Net </t>
    </r>
    <r>
      <rPr>
        <sz val="11"/>
        <color theme="1"/>
        <rFont val="Calibri"/>
        <family val="2"/>
        <scheme val="minor"/>
      </rPr>
      <t>(enter 100% if net is less than annual limit)</t>
    </r>
  </si>
  <si>
    <r>
      <rPr>
        <sz val="9"/>
        <color theme="1"/>
        <rFont val="Calibri"/>
        <family val="2"/>
        <scheme val="minor"/>
      </rPr>
      <t>minus</t>
    </r>
    <r>
      <rPr>
        <b/>
        <sz val="9"/>
        <color theme="1"/>
        <rFont val="Calibri"/>
        <family val="2"/>
        <scheme val="minor"/>
      </rPr>
      <t xml:space="preserve"> SURS 8%</t>
    </r>
  </si>
  <si>
    <t>Save the above changes, then email this worksheet to your unit HR/business administrator as an attachment.</t>
  </si>
  <si>
    <r>
      <rPr>
        <sz val="11"/>
        <color theme="1"/>
        <rFont val="Calibri"/>
        <family val="2"/>
      </rPr>
      <t xml:space="preserve">÷ 2       </t>
    </r>
    <r>
      <rPr>
        <sz val="11"/>
        <color theme="1"/>
        <rFont val="Calibri"/>
        <family val="2"/>
        <scheme val="minor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</si>
</sst>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#,##0.0000"/>
    <numFmt numFmtId="167" formatCode="[&lt;=9999999]###\-####;\(###\)\ ###\-####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8" fillId="0" borderId="0" applyNumberFormat="0" applyFill="0" applyBorder="0" applyAlignment="0" applyProtection="0"/>
  </cellStyleXfs>
  <cellXfs count="96">
    <xf numFmtId="0" fontId="0" fillId="0" borderId="0" xfId="0"/>
    <xf numFmtId="164" fontId="0" fillId="0" borderId="0" xfId="0" applyNumberFormat="1"/>
    <xf numFmtId="0" fontId="4" fillId="4" borderId="4" xfId="0" applyFont="1" applyFill="1" applyBorder="1" applyAlignment="1" applyProtection="1">
      <alignment horizontal="left"/>
      <protection locked="0"/>
    </xf>
    <xf numFmtId="0" fontId="3" fillId="4" borderId="4" xfId="0" applyFont="1" applyFill="1" applyBorder="1" applyProtection="1">
      <protection locked="0"/>
    </xf>
    <xf numFmtId="14" fontId="4" fillId="4" borderId="4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44" fontId="1" fillId="2" borderId="10" xfId="0" applyNumberFormat="1" applyFont="1" applyFill="1" applyBorder="1" applyAlignment="1" applyProtection="1">
      <alignment vertical="center"/>
      <protection locked="0"/>
    </xf>
    <xf numFmtId="44" fontId="0" fillId="4" borderId="9" xfId="1" applyFont="1" applyFill="1" applyBorder="1" applyAlignment="1" applyProtection="1">
      <alignment horizontal="right" vertical="center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" fontId="4" fillId="4" borderId="4" xfId="0" applyNumberFormat="1" applyFont="1" applyFill="1" applyBorder="1" applyAlignment="1" applyProtection="1">
      <alignment horizontal="left"/>
      <protection locked="0"/>
    </xf>
    <xf numFmtId="165" fontId="4" fillId="4" borderId="4" xfId="0" applyNumberFormat="1" applyFont="1" applyFill="1" applyBorder="1" applyAlignment="1" applyProtection="1">
      <alignment horizontal="right" vertical="center"/>
      <protection locked="0"/>
    </xf>
    <xf numFmtId="166" fontId="4" fillId="4" borderId="4" xfId="0" applyNumberFormat="1" applyFont="1" applyFill="1" applyBorder="1" applyAlignment="1" applyProtection="1">
      <alignment horizontal="right" vertical="center"/>
      <protection locked="0"/>
    </xf>
    <xf numFmtId="166" fontId="4" fillId="4" borderId="22" xfId="0" applyNumberFormat="1" applyFont="1" applyFill="1" applyBorder="1" applyAlignment="1" applyProtection="1">
      <alignment horizontal="right" vertical="center"/>
      <protection locked="0"/>
    </xf>
    <xf numFmtId="10" fontId="4" fillId="4" borderId="4" xfId="0" applyNumberFormat="1" applyFont="1" applyFill="1" applyBorder="1" applyAlignment="1" applyProtection="1">
      <alignment horizontal="right" vertical="center"/>
      <protection locked="0"/>
    </xf>
    <xf numFmtId="164" fontId="14" fillId="0" borderId="0" xfId="0" applyNumberFormat="1" applyFont="1" applyAlignment="1" applyProtection="1">
      <alignment horizontal="center"/>
      <protection hidden="1"/>
    </xf>
    <xf numFmtId="164" fontId="14" fillId="0" borderId="0" xfId="0" applyNumberFormat="1" applyFont="1" applyProtection="1">
      <protection hidden="1"/>
    </xf>
    <xf numFmtId="0" fontId="10" fillId="0" borderId="0" xfId="0" applyFont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164" fontId="1" fillId="0" borderId="5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1" fillId="0" borderId="2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3" borderId="22" xfId="0" applyNumberFormat="1" applyFont="1" applyFill="1" applyBorder="1"/>
    <xf numFmtId="164" fontId="1" fillId="3" borderId="22" xfId="0" applyNumberFormat="1" applyFont="1" applyFill="1" applyBorder="1" applyAlignment="1">
      <alignment horizontal="center"/>
    </xf>
    <xf numFmtId="164" fontId="1" fillId="3" borderId="10" xfId="0" applyNumberFormat="1" applyFont="1" applyFill="1" applyBorder="1"/>
    <xf numFmtId="0" fontId="1" fillId="7" borderId="14" xfId="0" applyFont="1" applyFill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44" fontId="1" fillId="0" borderId="9" xfId="0" applyNumberFormat="1" applyFont="1" applyBorder="1" applyAlignment="1">
      <alignment horizontal="right" vertical="center"/>
    </xf>
    <xf numFmtId="44" fontId="1" fillId="6" borderId="10" xfId="0" applyNumberFormat="1" applyFont="1" applyFill="1" applyBorder="1" applyAlignment="1">
      <alignment vertical="center"/>
    </xf>
    <xf numFmtId="44" fontId="9" fillId="6" borderId="10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11" fillId="0" borderId="0" xfId="0" applyFont="1"/>
    <xf numFmtId="0" fontId="0" fillId="0" borderId="19" xfId="0" applyBorder="1" applyAlignment="1">
      <alignment horizontal="left"/>
    </xf>
    <xf numFmtId="0" fontId="16" fillId="5" borderId="8" xfId="3" applyFont="1" applyFill="1" applyBorder="1" applyAlignment="1" applyProtection="1">
      <alignment horizontal="left" vertical="center"/>
    </xf>
    <xf numFmtId="1" fontId="1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14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19" fillId="6" borderId="30" xfId="4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22" fillId="0" borderId="32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16" fillId="2" borderId="31" xfId="3" applyFont="1" applyFill="1" applyBorder="1" applyAlignment="1" applyProtection="1">
      <alignment horizontal="left" vertical="center"/>
    </xf>
    <xf numFmtId="0" fontId="16" fillId="2" borderId="13" xfId="3" applyFont="1" applyFill="1" applyBorder="1" applyAlignment="1" applyProtection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6" xfId="0" applyFont="1" applyFill="1" applyBorder="1" applyAlignment="1" applyProtection="1">
      <alignment horizontal="left"/>
      <protection locked="0"/>
    </xf>
    <xf numFmtId="0" fontId="4" fillId="4" borderId="5" xfId="0" applyFont="1" applyFill="1" applyBorder="1" applyAlignment="1" applyProtection="1">
      <alignment horizontal="left"/>
      <protection locked="0"/>
    </xf>
    <xf numFmtId="167" fontId="4" fillId="4" borderId="2" xfId="0" applyNumberFormat="1" applyFont="1" applyFill="1" applyBorder="1" applyAlignment="1" applyProtection="1">
      <alignment horizontal="left"/>
      <protection locked="0"/>
    </xf>
    <xf numFmtId="167" fontId="4" fillId="4" borderId="21" xfId="0" applyNumberFormat="1" applyFont="1" applyFill="1" applyBorder="1" applyAlignment="1" applyProtection="1">
      <alignment horizontal="left"/>
      <protection locked="0"/>
    </xf>
    <xf numFmtId="0" fontId="15" fillId="0" borderId="17" xfId="2" applyFont="1" applyAlignment="1" applyProtection="1">
      <alignment horizontal="center"/>
    </xf>
    <xf numFmtId="0" fontId="14" fillId="0" borderId="0" xfId="0" applyFont="1" applyAlignment="1">
      <alignment horizontal="left"/>
    </xf>
    <xf numFmtId="0" fontId="16" fillId="5" borderId="8" xfId="3" applyFont="1" applyFill="1" applyBorder="1" applyAlignment="1" applyProtection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 applyProtection="1">
      <alignment horizontal="center"/>
      <protection locked="0"/>
    </xf>
    <xf numFmtId="49" fontId="4" fillId="4" borderId="6" xfId="0" applyNumberFormat="1" applyFont="1" applyFill="1" applyBorder="1" applyAlignment="1" applyProtection="1">
      <alignment horizontal="center"/>
      <protection locked="0"/>
    </xf>
    <xf numFmtId="49" fontId="4" fillId="4" borderId="5" xfId="0" applyNumberFormat="1" applyFont="1" applyFill="1" applyBorder="1" applyAlignment="1" applyProtection="1">
      <alignment horizontal="center"/>
      <protection locked="0"/>
    </xf>
    <xf numFmtId="14" fontId="4" fillId="4" borderId="2" xfId="0" applyNumberFormat="1" applyFont="1" applyFill="1" applyBorder="1" applyAlignment="1" applyProtection="1">
      <alignment horizontal="center"/>
      <protection locked="0"/>
    </xf>
    <xf numFmtId="14" fontId="4" fillId="4" borderId="5" xfId="0" applyNumberFormat="1" applyFont="1" applyFill="1" applyBorder="1" applyAlignment="1" applyProtection="1">
      <alignment horizontal="center"/>
      <protection locked="0"/>
    </xf>
    <xf numFmtId="164" fontId="1" fillId="0" borderId="23" xfId="0" applyNumberFormat="1" applyFont="1" applyBorder="1" applyAlignment="1">
      <alignment horizontal="right" vertical="center"/>
    </xf>
    <xf numFmtId="164" fontId="1" fillId="0" borderId="29" xfId="0" applyNumberFormat="1" applyFont="1" applyBorder="1" applyAlignment="1">
      <alignment horizontal="righ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" fillId="7" borderId="13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4" fillId="0" borderId="0" xfId="0" applyFont="1"/>
    <xf numFmtId="0" fontId="19" fillId="0" borderId="23" xfId="4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/>
    </xf>
  </cellXfs>
  <cellStyles count="5">
    <cellStyle name="Currency" xfId="1" builtinId="4"/>
    <cellStyle name="Heading 1" xfId="2" builtinId="16"/>
    <cellStyle name="Heading 2" xfId="3" builtinId="17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399591</xdr:colOff>
      <xdr:row>0</xdr:row>
      <xdr:rowOff>0</xdr:rowOff>
    </xdr:from>
    <xdr:to>
      <xdr:col>6</xdr:col>
      <xdr:colOff>362352</xdr:colOff>
      <xdr:row>1</xdr:row>
      <xdr:rowOff>110765</xdr:rowOff>
    </xdr:to>
    <xdr:pic>
      <xdr:nvPicPr>
        <xdr:cNvPr id="4" name="Picture 3" descr="University of Illinois System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201" y="0"/>
          <a:ext cx="4477859" cy="3025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5" totalsRowShown="0">
  <autoFilter ref="A1:A5" xr:uid="{00000000-0009-0000-0100-000001000000}"/>
  <tableColumns count="1">
    <tableColumn id="1" xr3:uid="{00000000-0010-0000-0000-000001000000}" name="Camp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elp.uillinois.edu/TDClient/42/UIUC/Requests/TicketRequests/NewForm?ID=uZdd2x7tUOQ_&amp;SIDs=105" TargetMode="External"/><Relationship Id="rId2" Type="http://schemas.openxmlformats.org/officeDocument/2006/relationships/hyperlink" Target="https://help.uillinois.edu/TDClient/38/uis/Requests/TicketRequests/NewForm?ID=uZdd2x7tUOQ_&amp;SIDs=156" TargetMode="External"/><Relationship Id="rId1" Type="http://schemas.openxmlformats.org/officeDocument/2006/relationships/hyperlink" Target="https://help.uillinois.edu/TDClient/37/uic/Requests/TicketRequests/NewForm?ID=uZdd2x7tUOQ_&amp;SIDs=149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31"/>
  <sheetViews>
    <sheetView showGridLines="0" showRowColHeaders="0" tabSelected="1" topLeftCell="A3" zoomScale="112" zoomScaleNormal="112" zoomScalePageLayoutView="154" workbookViewId="0">
      <selection activeCell="B6" sqref="B6:D6"/>
    </sheetView>
  </sheetViews>
  <sheetFormatPr defaultRowHeight="15" x14ac:dyDescent="0.25"/>
  <cols>
    <col min="1" max="1" width="13.85546875" customWidth="1"/>
    <col min="2" max="8" width="12.5703125" customWidth="1"/>
    <col min="9" max="11" width="12.7109375" customWidth="1"/>
    <col min="12" max="12" width="9.7109375" bestFit="1" customWidth="1"/>
  </cols>
  <sheetData>
    <row r="1" spans="1:8" x14ac:dyDescent="0.25">
      <c r="A1" s="69" t="s">
        <v>10</v>
      </c>
      <c r="B1" s="69"/>
      <c r="C1" s="69"/>
      <c r="D1" s="69"/>
      <c r="E1" s="69"/>
      <c r="F1" s="69"/>
      <c r="G1" s="69"/>
      <c r="H1" s="69"/>
    </row>
    <row r="2" spans="1:8" ht="43.5" customHeight="1" thickBot="1" x14ac:dyDescent="0.35">
      <c r="A2" s="68" t="s">
        <v>10</v>
      </c>
      <c r="B2" s="68"/>
      <c r="C2" s="68"/>
      <c r="D2" s="68"/>
      <c r="E2" s="68"/>
      <c r="F2" s="68"/>
      <c r="G2" s="68"/>
      <c r="H2" s="68"/>
    </row>
    <row r="3" spans="1:8" ht="24.75" customHeight="1" thickTop="1" x14ac:dyDescent="0.25">
      <c r="A3" s="40" t="s">
        <v>21</v>
      </c>
      <c r="B3" s="40"/>
      <c r="C3" s="40"/>
      <c r="D3" s="40"/>
      <c r="E3" s="40"/>
      <c r="F3" s="40"/>
      <c r="G3" s="40"/>
      <c r="H3" s="40"/>
    </row>
    <row r="4" spans="1:8" s="5" customFormat="1" ht="22.5" customHeight="1" x14ac:dyDescent="0.25">
      <c r="A4" s="41" t="s">
        <v>11</v>
      </c>
      <c r="B4" s="41"/>
      <c r="C4" s="41"/>
      <c r="D4" s="41"/>
      <c r="E4" s="41"/>
      <c r="F4" s="41"/>
      <c r="G4" s="41"/>
      <c r="H4" s="41"/>
    </row>
    <row r="5" spans="1:8" s="5" customFormat="1" ht="22.5" customHeight="1" x14ac:dyDescent="0.25">
      <c r="A5" s="51" t="s">
        <v>27</v>
      </c>
      <c r="B5" s="51"/>
      <c r="C5" s="51"/>
      <c r="D5" s="51"/>
      <c r="E5" s="51"/>
      <c r="F5" s="51"/>
      <c r="G5" s="51"/>
      <c r="H5" s="51"/>
    </row>
    <row r="6" spans="1:8" ht="18.75" customHeight="1" x14ac:dyDescent="0.25">
      <c r="A6" s="8" t="s">
        <v>13</v>
      </c>
      <c r="B6" s="72"/>
      <c r="C6" s="73"/>
      <c r="D6" s="74"/>
      <c r="E6" s="9" t="s">
        <v>14</v>
      </c>
      <c r="F6" s="10"/>
      <c r="H6" s="17"/>
    </row>
    <row r="7" spans="1:8" ht="18.75" customHeight="1" x14ac:dyDescent="0.25">
      <c r="A7" s="8" t="s">
        <v>0</v>
      </c>
      <c r="C7" s="75"/>
      <c r="D7" s="76"/>
      <c r="E7" s="9" t="s">
        <v>9</v>
      </c>
      <c r="F7" s="3"/>
      <c r="H7" s="17"/>
    </row>
    <row r="8" spans="1:8" ht="21.75" customHeight="1" x14ac:dyDescent="0.25">
      <c r="A8" s="55" t="s">
        <v>50</v>
      </c>
      <c r="B8" s="43"/>
      <c r="C8" s="43"/>
      <c r="D8" s="43"/>
      <c r="E8" s="43"/>
      <c r="F8" s="43"/>
      <c r="G8" s="43"/>
      <c r="H8" s="43"/>
    </row>
    <row r="9" spans="1:8" ht="34.5" customHeight="1" x14ac:dyDescent="0.25">
      <c r="A9" s="42"/>
      <c r="B9" s="42"/>
      <c r="C9" s="42"/>
      <c r="D9" s="42"/>
      <c r="E9" s="42"/>
      <c r="F9" s="42"/>
      <c r="G9" s="42"/>
      <c r="H9" s="42"/>
    </row>
    <row r="10" spans="1:8" s="5" customFormat="1" ht="22.5" customHeight="1" x14ac:dyDescent="0.25">
      <c r="A10" s="70" t="s">
        <v>12</v>
      </c>
      <c r="B10" s="70"/>
      <c r="C10" s="71" t="s">
        <v>28</v>
      </c>
      <c r="D10" s="71"/>
      <c r="E10" s="71"/>
      <c r="F10" s="71"/>
      <c r="G10" s="71"/>
      <c r="H10" s="71"/>
    </row>
    <row r="11" spans="1:8" s="5" customFormat="1" ht="24" customHeight="1" x14ac:dyDescent="0.25">
      <c r="A11" s="56" t="s">
        <v>29</v>
      </c>
      <c r="B11" s="56"/>
      <c r="C11" s="56"/>
      <c r="D11" s="56"/>
      <c r="E11" s="56"/>
      <c r="F11" s="56"/>
      <c r="G11" s="56"/>
      <c r="H11" s="56"/>
    </row>
    <row r="12" spans="1:8" s="5" customFormat="1" ht="26.25" customHeight="1" x14ac:dyDescent="0.25">
      <c r="A12" s="18" t="s">
        <v>16</v>
      </c>
      <c r="B12" s="11"/>
      <c r="C12" s="19" t="s">
        <v>15</v>
      </c>
      <c r="D12" s="20" t="s">
        <v>1</v>
      </c>
      <c r="E12" s="12"/>
      <c r="F12" s="19" t="s">
        <v>2</v>
      </c>
      <c r="G12" s="20" t="s">
        <v>30</v>
      </c>
      <c r="H12" s="21">
        <f>SUM(B12*E12)</f>
        <v>0</v>
      </c>
    </row>
    <row r="13" spans="1:8" s="5" customFormat="1" ht="26.25" customHeight="1" x14ac:dyDescent="0.25">
      <c r="A13" s="22" t="s">
        <v>17</v>
      </c>
      <c r="B13" s="11"/>
      <c r="C13" s="23" t="s">
        <v>51</v>
      </c>
      <c r="D13" s="24" t="s">
        <v>1</v>
      </c>
      <c r="E13" s="13"/>
      <c r="F13" s="25" t="s">
        <v>2</v>
      </c>
      <c r="G13" s="24" t="s">
        <v>31</v>
      </c>
      <c r="H13" s="26">
        <f>B13/2*E13</f>
        <v>0</v>
      </c>
    </row>
    <row r="14" spans="1:8" s="5" customFormat="1" ht="31.5" customHeight="1" x14ac:dyDescent="0.25">
      <c r="A14" s="58" t="s">
        <v>12</v>
      </c>
      <c r="B14" s="58"/>
      <c r="C14" s="58"/>
      <c r="D14" s="58"/>
      <c r="E14" s="58"/>
      <c r="F14" s="58"/>
      <c r="G14" s="58"/>
      <c r="H14" s="27">
        <f>SUM(H12+H13)</f>
        <v>0</v>
      </c>
    </row>
    <row r="15" spans="1:8" ht="15.75" customHeight="1" x14ac:dyDescent="0.25">
      <c r="A15" s="8" t="s">
        <v>25</v>
      </c>
      <c r="B15" s="63"/>
      <c r="C15" s="64"/>
      <c r="D15" s="64"/>
      <c r="E15" s="65"/>
      <c r="F15" s="9" t="s">
        <v>22</v>
      </c>
      <c r="G15" s="66"/>
      <c r="H15" s="67"/>
    </row>
    <row r="16" spans="1:8" s="5" customFormat="1" ht="27.75" customHeight="1" thickBot="1" x14ac:dyDescent="0.3">
      <c r="A16" s="54" t="s">
        <v>32</v>
      </c>
      <c r="B16" s="54"/>
      <c r="C16" s="54"/>
      <c r="D16" s="54"/>
      <c r="E16" s="54"/>
      <c r="F16" s="54"/>
      <c r="G16" s="54"/>
      <c r="H16" s="54"/>
    </row>
    <row r="17" spans="1:63" s="44" customFormat="1" ht="42.75" customHeight="1" thickTop="1" thickBot="1" x14ac:dyDescent="0.3">
      <c r="B17" s="53" t="s">
        <v>6</v>
      </c>
      <c r="D17" s="53" t="s">
        <v>7</v>
      </c>
      <c r="F17" s="53" t="s">
        <v>8</v>
      </c>
      <c r="G17" s="52"/>
      <c r="H17" s="52"/>
    </row>
    <row r="18" spans="1:63" s="44" customFormat="1" ht="28.5" customHeight="1" thickTop="1" thickBot="1" x14ac:dyDescent="0.3">
      <c r="A18" s="94"/>
      <c r="B18" s="95"/>
      <c r="C18" s="94"/>
      <c r="D18" s="95"/>
      <c r="E18" s="94"/>
      <c r="F18" s="95"/>
      <c r="G18" s="95"/>
      <c r="H18" s="95"/>
    </row>
    <row r="19" spans="1:63" s="5" customFormat="1" ht="24.75" customHeight="1" thickBot="1" x14ac:dyDescent="0.3">
      <c r="A19" s="59" t="s">
        <v>18</v>
      </c>
      <c r="B19" s="60"/>
      <c r="C19" s="60"/>
      <c r="D19" s="61" t="s">
        <v>19</v>
      </c>
      <c r="E19" s="61"/>
      <c r="F19" s="61"/>
      <c r="G19" s="61"/>
      <c r="H19" s="62"/>
    </row>
    <row r="20" spans="1:63" ht="15.75" thickBot="1" x14ac:dyDescent="0.3">
      <c r="A20" s="57" t="s">
        <v>12</v>
      </c>
      <c r="B20" s="28">
        <f>H14</f>
        <v>0</v>
      </c>
      <c r="C20" s="45" t="s">
        <v>49</v>
      </c>
      <c r="D20" s="29">
        <f>(H12*0.08)</f>
        <v>0</v>
      </c>
      <c r="E20" s="46" t="s">
        <v>20</v>
      </c>
      <c r="F20" s="28">
        <f>(B20*0.0145)</f>
        <v>0</v>
      </c>
      <c r="G20" s="9" t="s">
        <v>33</v>
      </c>
      <c r="H20" s="30">
        <f>SUM(B20-D20-F20)</f>
        <v>0</v>
      </c>
    </row>
    <row r="21" spans="1:63" s="5" customFormat="1" ht="32.25" customHeight="1" thickBot="1" x14ac:dyDescent="0.3">
      <c r="A21" s="77" t="s">
        <v>48</v>
      </c>
      <c r="B21" s="77"/>
      <c r="C21" s="77"/>
      <c r="D21" s="77"/>
      <c r="E21" s="78"/>
      <c r="F21" s="14">
        <v>0.9</v>
      </c>
      <c r="G21" s="49" t="s">
        <v>44</v>
      </c>
      <c r="H21" s="50"/>
    </row>
    <row r="22" spans="1:63" ht="15.75" thickBot="1" x14ac:dyDescent="0.3">
      <c r="A22" s="91" t="s">
        <v>4</v>
      </c>
      <c r="B22" s="91"/>
      <c r="C22" s="91"/>
      <c r="D22" s="31" t="s">
        <v>34</v>
      </c>
      <c r="E22" s="92">
        <v>457</v>
      </c>
      <c r="F22" s="91"/>
      <c r="G22" s="91"/>
      <c r="H22" s="31" t="s">
        <v>34</v>
      </c>
    </row>
    <row r="23" spans="1:63" s="5" customFormat="1" ht="20.100000000000001" customHeight="1" x14ac:dyDescent="0.25">
      <c r="A23" s="82" t="s">
        <v>36</v>
      </c>
      <c r="B23" s="83"/>
      <c r="C23" s="84"/>
      <c r="D23" s="7"/>
      <c r="E23" s="82" t="s">
        <v>37</v>
      </c>
      <c r="F23" s="83"/>
      <c r="G23" s="84"/>
      <c r="H23" s="7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</row>
    <row r="24" spans="1:63" s="5" customFormat="1" ht="20.100000000000001" customHeight="1" x14ac:dyDescent="0.25">
      <c r="A24" s="85" t="s">
        <v>38</v>
      </c>
      <c r="B24" s="86"/>
      <c r="C24" s="87"/>
      <c r="D24" s="7"/>
      <c r="E24" s="85" t="s">
        <v>38</v>
      </c>
      <c r="F24" s="86"/>
      <c r="G24" s="87"/>
      <c r="H24" s="7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</row>
    <row r="25" spans="1:63" s="5" customFormat="1" ht="20.100000000000001" customHeight="1" thickBot="1" x14ac:dyDescent="0.3">
      <c r="A25" s="32" t="s">
        <v>40</v>
      </c>
      <c r="B25" s="33"/>
      <c r="C25" s="34"/>
      <c r="D25" s="35">
        <f>SUM(D23-D24)</f>
        <v>0</v>
      </c>
      <c r="E25" s="85" t="s">
        <v>39</v>
      </c>
      <c r="F25" s="86"/>
      <c r="G25" s="87"/>
      <c r="H25" s="35">
        <f>SUM(H23-H24)</f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</row>
    <row r="26" spans="1:63" s="5" customFormat="1" ht="20.100000000000001" customHeight="1" thickBot="1" x14ac:dyDescent="0.3">
      <c r="A26" s="88" t="s">
        <v>43</v>
      </c>
      <c r="B26" s="89"/>
      <c r="C26" s="90"/>
      <c r="D26" s="36">
        <f>IF(H28&lt;=D25,H28, IF(H28&gt;=D25,D25))</f>
        <v>0</v>
      </c>
      <c r="E26" s="88" t="s">
        <v>41</v>
      </c>
      <c r="F26" s="89"/>
      <c r="G26" s="90"/>
      <c r="H26" s="37">
        <f>IF(D28&lt;=H25,D28, IF(D28&gt;=H25,H25))</f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s="5" customFormat="1" ht="20.100000000000001" customHeight="1" thickBot="1" x14ac:dyDescent="0.3">
      <c r="A27" s="79" t="s">
        <v>35</v>
      </c>
      <c r="B27" s="80"/>
      <c r="C27" s="81"/>
      <c r="D27" s="6"/>
      <c r="E27" s="79" t="s">
        <v>42</v>
      </c>
      <c r="F27" s="80"/>
      <c r="G27" s="81"/>
      <c r="H27" s="6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ht="20.100000000000001" customHeight="1" x14ac:dyDescent="0.25">
      <c r="A28" s="47" t="s">
        <v>46</v>
      </c>
      <c r="B28" s="47"/>
      <c r="C28" s="47"/>
      <c r="D28" s="15">
        <f>H20*F21-D27</f>
        <v>0</v>
      </c>
      <c r="E28" s="47" t="s">
        <v>46</v>
      </c>
      <c r="F28" s="47"/>
      <c r="G28" s="47"/>
      <c r="H28" s="16">
        <f>H20*F21-H27</f>
        <v>0</v>
      </c>
    </row>
    <row r="29" spans="1:63" ht="15.75" x14ac:dyDescent="0.25">
      <c r="A29" s="38" t="s">
        <v>45</v>
      </c>
      <c r="B29" s="2"/>
      <c r="C29" s="4"/>
      <c r="D29" s="39" t="s">
        <v>3</v>
      </c>
      <c r="E29" s="38" t="s">
        <v>47</v>
      </c>
      <c r="F29" s="2"/>
      <c r="G29" s="4"/>
      <c r="H29" s="39" t="s">
        <v>3</v>
      </c>
    </row>
    <row r="30" spans="1:63" x14ac:dyDescent="0.25">
      <c r="A30" s="48" t="s">
        <v>26</v>
      </c>
      <c r="B30" s="48"/>
      <c r="C30" s="48"/>
      <c r="D30" s="48"/>
      <c r="E30" s="48"/>
      <c r="F30" s="48"/>
      <c r="G30" s="48"/>
      <c r="H30" s="48"/>
    </row>
    <row r="31" spans="1:63" x14ac:dyDescent="0.25">
      <c r="A31" s="93" t="s">
        <v>6</v>
      </c>
      <c r="B31" s="93" t="s">
        <v>7</v>
      </c>
      <c r="C31" s="93" t="s">
        <v>8</v>
      </c>
      <c r="D31" s="93" t="s">
        <v>24</v>
      </c>
    </row>
  </sheetData>
  <sheetProtection algorithmName="SHA-512" hashValue="7XwlcfO5jjXUNOQPU8o0jIEu82Yj/AZPG3EjCi9SdflVRlMgXg4iCBx/9DPXX9h+irmTJ5Ij+JOYfPDMBdk8Ww==" saltValue="Gx5AbEtLfKGoy57Ln7jd/A==" spinCount="100000" sheet="1" selectLockedCells="1"/>
  <dataConsolidate/>
  <mergeCells count="23">
    <mergeCell ref="A1:H1"/>
    <mergeCell ref="A21:E21"/>
    <mergeCell ref="A27:C27"/>
    <mergeCell ref="E23:G23"/>
    <mergeCell ref="E24:G24"/>
    <mergeCell ref="E25:G25"/>
    <mergeCell ref="E26:G26"/>
    <mergeCell ref="E27:G27"/>
    <mergeCell ref="A23:C23"/>
    <mergeCell ref="A24:C24"/>
    <mergeCell ref="A22:C22"/>
    <mergeCell ref="E22:G22"/>
    <mergeCell ref="A26:C26"/>
    <mergeCell ref="A2:H2"/>
    <mergeCell ref="A10:B10"/>
    <mergeCell ref="C10:H10"/>
    <mergeCell ref="B6:D6"/>
    <mergeCell ref="C7:D7"/>
    <mergeCell ref="A14:G14"/>
    <mergeCell ref="A19:C19"/>
    <mergeCell ref="D19:H19"/>
    <mergeCell ref="B15:E15"/>
    <mergeCell ref="G15:H15"/>
  </mergeCells>
  <dataValidations count="12">
    <dataValidation allowBlank="1" showInputMessage="1" showErrorMessage="1" prompt="Enter 9-digit University Identification Number (UIN)." sqref="F6" xr:uid="{E784287E-E5D6-47C3-B514-7850A1DCBB9C}"/>
    <dataValidation allowBlank="1" showInputMessage="1" showErrorMessage="1" prompt="Enter name and position." sqref="B15:E15" xr:uid="{186BCCC2-1605-4406-A940-EEBBC160360C}"/>
    <dataValidation allowBlank="1" showInputMessage="1" showErrorMessage="1" prompt="Phone number including area code where we can reach you if there is not sufficient payout to cover the contribution amount." sqref="G15:H15" xr:uid="{12D9042A-B093-4B0A-BC07-4DF46C7CA140}"/>
    <dataValidation allowBlank="1" showInputMessage="1" showErrorMessage="1" prompt="Date Entered" sqref="C29" xr:uid="{95797720-DF66-4607-B501-F0B4CFD7957F}"/>
    <dataValidation allowBlank="1" showInputMessage="1" showErrorMessage="1" prompt="Initials" sqref="B29 F29" xr:uid="{CA33331E-A068-4505-B424-772AC4C1D017}"/>
    <dataValidation allowBlank="1" showInputMessage="1" showErrorMessage="1" prompt="Date verified" sqref="G29" xr:uid="{ACCB8017-0396-4977-9C56-6D16C739DB75}"/>
    <dataValidation allowBlank="1" showInputMessage="1" showErrorMessage="1" prompt="Enter vacation balance projected at separation. Do not include any vacation expected to be used before then." sqref="B12" xr:uid="{E52B380F-B7CB-4925-BC6B-C0170568C795}"/>
    <dataValidation allowBlank="1" showInputMessage="1" showErrorMessage="1" prompt="Enter full compensible sick leave balance projected at separation. Do not include any compensible sick expected to be used before then." sqref="B13" xr:uid="{70AB2B6E-A575-4386-9302-C16D762570AE}"/>
    <dataValidation allowBlank="1" showInputMessage="1" showErrorMessage="1" prompt="Enter the weighted rate of pay as calculated in the HRFE separation transaction." sqref="E12 E13" xr:uid="{80FD8256-5048-4F91-8FDA-822A03C6EA57}"/>
    <dataValidation allowBlank="1" showInputMessage="1" showErrorMessage="1" prompt="Type first and last name." sqref="B6:D6" xr:uid="{5A059230-6ECA-4AC5-BC47-ECBA764B4DDA}"/>
    <dataValidation allowBlank="1" showInputMessage="1" showErrorMessage="1" prompt="Enter the month, day, and year you will be retiring/separating from the university." sqref="C7:D7" xr:uid="{DB1958EF-F04E-4D5E-928E-44002900B843}"/>
    <dataValidation type="list" allowBlank="1" showInputMessage="1" showErrorMessage="1" prompt="Select your university from the list." sqref="F7" xr:uid="{00000000-0002-0000-0000-000000000000}">
      <formula1>A31:D31</formula1>
    </dataValidation>
  </dataValidations>
  <hyperlinks>
    <hyperlink ref="B17" r:id="rId1" xr:uid="{5FA65819-3796-4912-A137-B489356EC8AB}"/>
    <hyperlink ref="D17" r:id="rId2" xr:uid="{CFE8EB99-9CA4-4D5E-BC12-4B8DE3F2771E}"/>
    <hyperlink ref="F17" r:id="rId3" xr:uid="{8415AAB7-0D58-4860-AD07-1A8404C2AF9A}"/>
  </hyperlinks>
  <pageMargins left="0.25" right="0.25" top="0.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"/>
  <sheetViews>
    <sheetView workbookViewId="0">
      <selection activeCell="A2" sqref="A2"/>
    </sheetView>
  </sheetViews>
  <sheetFormatPr defaultRowHeight="15" x14ac:dyDescent="0.25"/>
  <cols>
    <col min="1" max="1" width="14" customWidth="1"/>
    <col min="2" max="2" width="10.140625" bestFit="1" customWidth="1"/>
    <col min="3" max="3" width="17.85546875" customWidth="1"/>
  </cols>
  <sheetData>
    <row r="1" spans="1:3" x14ac:dyDescent="0.25">
      <c r="A1" t="s">
        <v>5</v>
      </c>
      <c r="C1" t="s">
        <v>23</v>
      </c>
    </row>
    <row r="2" spans="1:3" x14ac:dyDescent="0.25">
      <c r="A2" t="s">
        <v>6</v>
      </c>
      <c r="B2" s="1"/>
    </row>
    <row r="3" spans="1:3" x14ac:dyDescent="0.25">
      <c r="A3" t="s">
        <v>7</v>
      </c>
    </row>
    <row r="4" spans="1:3" x14ac:dyDescent="0.25">
      <c r="A4" t="s">
        <v>8</v>
      </c>
    </row>
    <row r="5" spans="1:3" x14ac:dyDescent="0.25">
      <c r="A5" t="s">
        <v>24</v>
      </c>
    </row>
  </sheetData>
  <sheetProtection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Contribution Calculator</vt:lpstr>
      <vt:lpstr>.</vt:lpstr>
      <vt:lpstr>'Contribution Calculator'!Print_Area</vt:lpstr>
      <vt:lpstr>TitleRegion1.a21.d26.1</vt:lpstr>
      <vt:lpstr>TitleRegion2.e21.h26.1</vt:lpstr>
    </vt:vector>
  </TitlesOfParts>
  <Company>University of Illinois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Benefits Payout Deferral Worksheet</dc:title>
  <dc:creator>McGiles, Dennis</dc:creator>
  <cp:keywords>terminal, benefits, deferral, calculator, payout, estimate</cp:keywords>
  <cp:lastModifiedBy>Smith, Donald R Jr</cp:lastModifiedBy>
  <cp:lastPrinted>2024-05-07T19:40:29Z</cp:lastPrinted>
  <dcterms:created xsi:type="dcterms:W3CDTF">2018-04-03T18:39:55Z</dcterms:created>
  <dcterms:modified xsi:type="dcterms:W3CDTF">2024-05-08T12:38:20Z</dcterms:modified>
</cp:coreProperties>
</file>